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8_{45317923-BAC8-4F9F-A361-ED15E12D32BF}" xr6:coauthVersionLast="47" xr6:coauthVersionMax="47" xr10:uidLastSave="{00000000-0000-0000-0000-000000000000}"/>
  <bookViews>
    <workbookView xWindow="-120" yWindow="-120" windowWidth="29040" windowHeight="15990" xr2:uid="{A43172FF-054D-47B5-8B36-7A849B6C3002}"/>
  </bookViews>
  <sheets>
    <sheet name="Surrender Arraer" sheetId="2" r:id="rId1"/>
  </sheets>
  <definedNames>
    <definedName name="_xlnm.Print_Area" localSheetId="0">'Surrender Arraer'!$A$1:$P$38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B11" i="2"/>
  <c r="B12" i="2" s="1"/>
  <c r="E7" i="2"/>
  <c r="E11" i="2" s="1"/>
  <c r="F11" i="2" s="1"/>
  <c r="A11" i="2"/>
  <c r="N12" i="2"/>
  <c r="H11" i="2" l="1"/>
  <c r="H12" i="2" s="1"/>
  <c r="C11" i="2"/>
  <c r="E12" i="2"/>
  <c r="F12" i="2"/>
  <c r="G11" i="2"/>
  <c r="G12" i="2" s="1"/>
  <c r="L12" i="2"/>
  <c r="C12" i="2" l="1"/>
  <c r="I11" i="2"/>
  <c r="I12" i="2"/>
  <c r="D11" i="2"/>
  <c r="J11" i="2" s="1"/>
  <c r="K11" i="2" s="1"/>
  <c r="M11" i="2" l="1"/>
  <c r="O11" i="2" s="1"/>
  <c r="P11" i="2" s="1"/>
  <c r="K12" i="2"/>
  <c r="D12" i="2"/>
  <c r="J12" i="2"/>
  <c r="M12" i="2" l="1"/>
  <c r="C327" i="2"/>
  <c r="C329" i="2" s="1"/>
  <c r="O12" i="2"/>
  <c r="F338" i="2" l="1"/>
  <c r="C338" i="2"/>
  <c r="D338" i="2" s="1"/>
  <c r="E338" i="2" s="1"/>
  <c r="C331" i="2"/>
  <c r="C332" i="2"/>
  <c r="C335" i="2"/>
  <c r="C333" i="2"/>
  <c r="C337" i="2"/>
  <c r="C336" i="2"/>
  <c r="C334" i="2"/>
  <c r="C330" i="2"/>
  <c r="D328" i="2"/>
  <c r="C328" i="2" s="1"/>
  <c r="D334" i="2" l="1"/>
  <c r="E334" i="2" s="1"/>
  <c r="G329" i="2" s="1"/>
  <c r="I329" i="2" s="1"/>
  <c r="F329" i="2" s="1"/>
  <c r="D336" i="2"/>
  <c r="E336" i="2" s="1"/>
  <c r="G331" i="2" s="1"/>
  <c r="J331" i="2" s="1"/>
  <c r="I331" i="2" s="1"/>
  <c r="F331" i="2" s="1"/>
  <c r="D335" i="2"/>
  <c r="E335" i="2" s="1"/>
  <c r="D330" i="2"/>
  <c r="D333" i="2"/>
  <c r="E333" i="2" s="1"/>
  <c r="G328" i="2" s="1"/>
  <c r="J328" i="2" s="1"/>
  <c r="I328" i="2" s="1"/>
  <c r="D332" i="2"/>
  <c r="E332" i="2" s="1"/>
  <c r="G327" i="2" s="1"/>
  <c r="I327" i="2" s="1"/>
  <c r="F327" i="2" s="1"/>
  <c r="F340" i="2"/>
  <c r="C341" i="2"/>
  <c r="D341" i="2" s="1"/>
  <c r="E341" i="2" s="1"/>
  <c r="C340" i="2"/>
  <c r="F339" i="2"/>
  <c r="D337" i="2"/>
  <c r="E337" i="2" s="1"/>
  <c r="G332" i="2" s="1"/>
  <c r="I332" i="2" s="1"/>
  <c r="F332" i="2" s="1"/>
  <c r="D331" i="2"/>
  <c r="G333" i="2"/>
  <c r="L332" i="2"/>
  <c r="K332" i="2" s="1"/>
  <c r="L329" i="2" l="1"/>
  <c r="K329" i="2" s="1"/>
  <c r="L327" i="2"/>
  <c r="K327" i="2" s="1"/>
  <c r="G330" i="2"/>
  <c r="J330" i="2" s="1"/>
  <c r="D340" i="2"/>
  <c r="E340" i="2" s="1"/>
  <c r="G335" i="2" s="1"/>
  <c r="I335" i="2" s="1"/>
  <c r="F335" i="2" s="1"/>
  <c r="J333" i="2"/>
  <c r="I333" i="2" s="1"/>
  <c r="F333" i="2" s="1"/>
  <c r="G336" i="2"/>
  <c r="J336" i="2" s="1"/>
  <c r="I336" i="2" s="1"/>
  <c r="L335" i="2"/>
  <c r="K335" i="2" s="1"/>
  <c r="F328" i="2"/>
  <c r="I330" i="2" l="1"/>
  <c r="F330" i="2" s="1"/>
  <c r="F336" i="2"/>
  <c r="C342" i="2" l="1"/>
  <c r="D326" i="2" s="1"/>
  <c r="H14" i="2" s="1"/>
</calcChain>
</file>

<file path=xl/sharedStrings.xml><?xml version="1.0" encoding="utf-8"?>
<sst xmlns="http://schemas.openxmlformats.org/spreadsheetml/2006/main" count="36" uniqueCount="30">
  <si>
    <t xml:space="preserve">    Post :  </t>
  </si>
  <si>
    <t>Month</t>
  </si>
  <si>
    <t>Pay Due</t>
  </si>
  <si>
    <t>Pay Drawn</t>
  </si>
  <si>
    <t>Pay Difference</t>
  </si>
  <si>
    <t>Income Tax</t>
  </si>
  <si>
    <t>Total Deduction</t>
  </si>
  <si>
    <t>Net Payment</t>
  </si>
  <si>
    <t>Pay</t>
  </si>
  <si>
    <t>DA</t>
  </si>
  <si>
    <t>Total</t>
  </si>
  <si>
    <t>Due</t>
  </si>
  <si>
    <t>Ded</t>
  </si>
  <si>
    <t>Diff.</t>
  </si>
  <si>
    <t>TOTAL</t>
  </si>
  <si>
    <t>Lecturer</t>
  </si>
  <si>
    <t>Name of Employee :</t>
  </si>
  <si>
    <t xml:space="preserve">Surrender Arrear Difference Sheet </t>
  </si>
  <si>
    <t>Month :</t>
  </si>
  <si>
    <t>In Words :</t>
  </si>
  <si>
    <t>Signature of DDO with seal</t>
  </si>
  <si>
    <t>Chandra Prakash Kurmi</t>
  </si>
  <si>
    <t>Basic Existing :</t>
  </si>
  <si>
    <t>Basic Old :</t>
  </si>
  <si>
    <t>DA Existing :</t>
  </si>
  <si>
    <t>DA Old :</t>
  </si>
  <si>
    <t>www.rssrashtriya.org</t>
  </si>
  <si>
    <t>(In Words)</t>
  </si>
  <si>
    <t>GPF / GPF 2004</t>
  </si>
  <si>
    <t>Office of the Principal, Govt. Senior Secondary School Todaraisingh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</si>
</sst>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64" formatCode="[$-409]mmm/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Times New Roman"/>
      <family val="1"/>
    </font>
    <font>
      <b/>
      <sz val="22"/>
      <color theme="1"/>
      <name val="Times New Roman"/>
      <family val="1"/>
    </font>
    <font>
      <b/>
      <i/>
      <sz val="18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2"/>
      <color rgb="FF0070C0"/>
      <name val="Bookman Old Style"/>
      <family val="1"/>
    </font>
    <font>
      <b/>
      <sz val="12"/>
      <color rgb="FFC00000"/>
      <name val="Bookman Old Style"/>
      <family val="1"/>
    </font>
    <font>
      <b/>
      <i/>
      <u/>
      <sz val="20"/>
      <color rgb="FF7030A0"/>
      <name val="Times New Roman"/>
      <family val="1"/>
    </font>
    <font>
      <b/>
      <sz val="24"/>
      <color rgb="FFC00000"/>
      <name val="Arial Rounded MT Bold"/>
      <family val="2"/>
    </font>
    <font>
      <b/>
      <sz val="12"/>
      <color rgb="FF002060"/>
      <name val="Bookman Old Style"/>
      <family val="1"/>
    </font>
    <font>
      <i/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Minion Condensed"/>
      <family val="1"/>
    </font>
    <font>
      <b/>
      <sz val="11"/>
      <color theme="0"/>
      <name val="Calibri Light"/>
      <family val="2"/>
      <scheme val="major"/>
    </font>
    <font>
      <sz val="12"/>
      <color theme="0"/>
      <name val="Minion Condensed"/>
      <family val="1"/>
    </font>
    <font>
      <b/>
      <sz val="14"/>
      <color rgb="FFFF0000"/>
      <name val="Calibri Light"/>
      <family val="2"/>
      <scheme val="major"/>
    </font>
    <font>
      <sz val="10"/>
      <name val="Tahoma"/>
      <family val="2"/>
    </font>
    <font>
      <sz val="14"/>
      <color theme="1"/>
      <name val="DevLys 010"/>
    </font>
    <font>
      <b/>
      <sz val="11"/>
      <color theme="0"/>
      <name val="Calibri"/>
      <family val="2"/>
      <scheme val="minor"/>
    </font>
    <font>
      <b/>
      <i/>
      <sz val="11"/>
      <color theme="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0" fillId="2" borderId="0" xfId="0" applyFill="1"/>
    <xf numFmtId="0" fontId="8" fillId="2" borderId="0" xfId="0" applyFont="1" applyFill="1"/>
    <xf numFmtId="41" fontId="13" fillId="2" borderId="1" xfId="1" applyNumberFormat="1" applyFont="1" applyFill="1" applyBorder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right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16" fillId="0" borderId="0" xfId="0" applyFont="1" applyAlignment="1" applyProtection="1">
      <alignment horizontal="left" vertical="top"/>
      <protection hidden="1"/>
    </xf>
    <xf numFmtId="0" fontId="18" fillId="0" borderId="0" xfId="0" applyFont="1" applyAlignment="1" applyProtection="1">
      <alignment vertical="top"/>
      <protection hidden="1"/>
    </xf>
    <xf numFmtId="0" fontId="16" fillId="0" borderId="0" xfId="0" applyFont="1" applyAlignment="1" applyProtection="1">
      <alignment vertical="top"/>
      <protection hidden="1"/>
    </xf>
    <xf numFmtId="2" fontId="19" fillId="5" borderId="1" xfId="0" applyNumberFormat="1" applyFont="1" applyFill="1" applyBorder="1" applyAlignment="1" applyProtection="1">
      <alignment vertical="center"/>
      <protection hidden="1"/>
    </xf>
    <xf numFmtId="2" fontId="20" fillId="0" borderId="0" xfId="0" applyNumberFormat="1" applyFont="1" applyAlignment="1" applyProtection="1">
      <alignment vertical="top"/>
      <protection hidden="1"/>
    </xf>
    <xf numFmtId="0" fontId="20" fillId="0" borderId="0" xfId="0" applyFont="1" applyAlignment="1" applyProtection="1">
      <alignment vertical="top"/>
      <protection hidden="1"/>
    </xf>
    <xf numFmtId="0" fontId="21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left" vertical="top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41" fontId="13" fillId="2" borderId="1" xfId="1" applyNumberFormat="1" applyFont="1" applyFill="1" applyBorder="1" applyAlignment="1" applyProtection="1">
      <alignment horizontal="center" vertical="center"/>
      <protection hidden="1"/>
    </xf>
    <xf numFmtId="41" fontId="9" fillId="2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Protection="1">
      <protection hidden="1"/>
    </xf>
    <xf numFmtId="164" fontId="9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Protection="1">
      <protection hidden="1"/>
    </xf>
    <xf numFmtId="0" fontId="1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9" fontId="7" fillId="2" borderId="0" xfId="2" quotePrefix="1" applyFont="1" applyFill="1" applyAlignment="1" applyProtection="1">
      <alignment horizontal="left" indent="1"/>
      <protection locked="0"/>
    </xf>
    <xf numFmtId="17" fontId="7" fillId="2" borderId="0" xfId="0" applyNumberFormat="1" applyFont="1" applyFill="1" applyAlignment="1" applyProtection="1">
      <alignment horizontal="left"/>
      <protection locked="0"/>
    </xf>
    <xf numFmtId="1" fontId="13" fillId="2" borderId="1" xfId="1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41" fontId="7" fillId="2" borderId="0" xfId="1" applyNumberFormat="1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right"/>
      <protection hidden="1"/>
    </xf>
    <xf numFmtId="0" fontId="7" fillId="2" borderId="0" xfId="0" applyFont="1" applyFill="1" applyAlignment="1" applyProtection="1">
      <alignment horizontal="left"/>
      <protection locked="0"/>
    </xf>
    <xf numFmtId="0" fontId="17" fillId="4" borderId="7" xfId="0" applyFont="1" applyFill="1" applyBorder="1" applyAlignment="1" applyProtection="1">
      <alignment horizontal="left" vertical="top"/>
      <protection hidden="1"/>
    </xf>
    <xf numFmtId="0" fontId="17" fillId="4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right" vertic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0" fontId="13" fillId="3" borderId="3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center" vertical="center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center" vertical="center"/>
      <protection locked="0" hidden="1"/>
    </xf>
    <xf numFmtId="0" fontId="13" fillId="3" borderId="5" xfId="0" applyFont="1" applyFill="1" applyBorder="1" applyAlignment="1" applyProtection="1">
      <alignment horizontal="center" vertical="center"/>
      <protection locked="0" hidden="1"/>
    </xf>
    <xf numFmtId="0" fontId="13" fillId="3" borderId="6" xfId="0" applyFont="1" applyFill="1" applyBorder="1" applyAlignment="1" applyProtection="1">
      <alignment horizontal="center" vertical="center"/>
      <protection locked="0" hidden="1"/>
    </xf>
    <xf numFmtId="0" fontId="10" fillId="2" borderId="1" xfId="1" applyNumberFormat="1" applyFont="1" applyFill="1" applyBorder="1" applyAlignment="1" applyProtection="1">
      <alignment horizontal="center" vertical="center"/>
      <protection locked="0" hidden="1"/>
    </xf>
    <xf numFmtId="0" fontId="9" fillId="2" borderId="1" xfId="1" applyNumberFormat="1" applyFont="1" applyFill="1" applyBorder="1" applyAlignment="1" applyProtection="1">
      <alignment horizontal="center" vertical="center"/>
      <protection locked="0" hidden="1"/>
    </xf>
    <xf numFmtId="0" fontId="13" fillId="2" borderId="1" xfId="1" applyNumberFormat="1" applyFont="1" applyFill="1" applyBorder="1" applyAlignment="1" applyProtection="1">
      <alignment horizontal="center" vertical="center"/>
      <protection hidden="1"/>
    </xf>
    <xf numFmtId="0" fontId="9" fillId="2" borderId="1" xfId="1" applyNumberFormat="1" applyFont="1" applyFill="1" applyBorder="1" applyAlignment="1" applyProtection="1">
      <alignment horizontal="center" vertical="center"/>
      <protection hidden="1"/>
    </xf>
    <xf numFmtId="0" fontId="10" fillId="2" borderId="1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left" indent="1"/>
      <protection locked="0"/>
    </xf>
    <xf numFmtId="0" fontId="23" fillId="0" borderId="0" xfId="0" applyFont="1" applyProtection="1">
      <protection hidden="1"/>
    </xf>
    <xf numFmtId="0" fontId="22" fillId="2" borderId="0" xfId="0" applyFont="1" applyFill="1" applyProtection="1"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A953"/>
      <color rgb="FFE2C5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E157-A8A9-45FB-B86C-83DCBAE0F4E2}">
  <sheetPr>
    <tabColor rgb="FF0000FF"/>
    <pageSetUpPr fitToPage="1"/>
  </sheetPr>
  <dimension ref="A1:S342"/>
  <sheetViews>
    <sheetView tabSelected="1" topLeftCell="B1" zoomScaleNormal="100" workbookViewId="0">
      <selection activeCell="E17" sqref="E17"/>
    </sheetView>
  </sheetViews>
  <sheetFormatPr defaultColWidth="0" defaultRowHeight="15" zeroHeight="1"/>
  <cols>
    <col min="1" max="1" width="13" style="3" hidden="1" customWidth="1"/>
    <col min="2" max="3" width="12.5703125" style="3" customWidth="1"/>
    <col min="4" max="4" width="13.5703125" style="3" bestFit="1" customWidth="1"/>
    <col min="5" max="5" width="13.42578125" style="3" bestFit="1" customWidth="1"/>
    <col min="6" max="6" width="12.5703125" style="3" customWidth="1"/>
    <col min="7" max="7" width="13.42578125" style="3" bestFit="1" customWidth="1"/>
    <col min="8" max="8" width="12.5703125" style="3" customWidth="1"/>
    <col min="9" max="9" width="12.7109375" style="3" customWidth="1"/>
    <col min="10" max="16" width="12.5703125" style="3" customWidth="1"/>
    <col min="17" max="17" width="9.140625" style="3" customWidth="1"/>
    <col min="18" max="19" width="9.140625" style="3" hidden="1" customWidth="1"/>
    <col min="20" max="16384" width="9.140625" style="3" hidden="1"/>
  </cols>
  <sheetData>
    <row r="1" spans="1:19" s="5" customFormat="1" ht="45" customHeight="1">
      <c r="B1" s="41" t="s">
        <v>29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3"/>
      <c r="R1" s="3"/>
      <c r="S1" s="3"/>
    </row>
    <row r="2" spans="1:19" ht="18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9" ht="25.5">
      <c r="A3" s="42" t="s">
        <v>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9" ht="23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"/>
    </row>
    <row r="5" spans="1:19" s="26" customFormat="1" ht="18.75">
      <c r="C5" s="43" t="s">
        <v>16</v>
      </c>
      <c r="D5" s="43"/>
      <c r="E5" s="36" t="s">
        <v>21</v>
      </c>
      <c r="F5" s="36"/>
      <c r="G5" s="36"/>
      <c r="H5" s="36"/>
      <c r="I5" s="8" t="s">
        <v>0</v>
      </c>
      <c r="J5" s="60" t="s">
        <v>15</v>
      </c>
      <c r="K5" s="60"/>
      <c r="M5" s="8" t="s">
        <v>18</v>
      </c>
      <c r="N5" s="30">
        <v>45536</v>
      </c>
      <c r="O5" s="27"/>
      <c r="P5" s="27"/>
    </row>
    <row r="6" spans="1:19" ht="15.75">
      <c r="A6" s="9"/>
      <c r="B6" s="9"/>
      <c r="C6" s="35" t="s">
        <v>22</v>
      </c>
      <c r="D6" s="35"/>
      <c r="E6" s="34">
        <v>47900</v>
      </c>
      <c r="F6" s="25"/>
      <c r="H6" s="35" t="s">
        <v>24</v>
      </c>
      <c r="I6" s="35"/>
      <c r="J6" s="29">
        <v>0.53</v>
      </c>
      <c r="K6" s="9"/>
      <c r="L6" s="25"/>
      <c r="M6" s="25"/>
      <c r="N6" s="28"/>
      <c r="O6" s="28"/>
      <c r="P6" s="28"/>
    </row>
    <row r="7" spans="1:19" ht="15.75">
      <c r="A7" s="9"/>
      <c r="B7" s="9"/>
      <c r="C7" s="35" t="s">
        <v>23</v>
      </c>
      <c r="D7" s="35"/>
      <c r="E7" s="34">
        <f>E6</f>
        <v>47900</v>
      </c>
      <c r="F7" s="25"/>
      <c r="H7" s="35" t="s">
        <v>25</v>
      </c>
      <c r="I7" s="35"/>
      <c r="J7" s="29">
        <v>0.5</v>
      </c>
      <c r="K7" s="9"/>
      <c r="L7" s="25"/>
      <c r="M7" s="25"/>
      <c r="N7" s="28"/>
      <c r="O7" s="28"/>
      <c r="P7" s="28"/>
    </row>
    <row r="8" spans="1:19" ht="21" customHeight="1"/>
    <row r="9" spans="1:19" s="21" customFormat="1" ht="34.5" customHeight="1">
      <c r="A9" s="47" t="s">
        <v>1</v>
      </c>
      <c r="B9" s="49" t="s">
        <v>2</v>
      </c>
      <c r="C9" s="50"/>
      <c r="D9" s="51"/>
      <c r="E9" s="49" t="s">
        <v>3</v>
      </c>
      <c r="F9" s="50"/>
      <c r="G9" s="51"/>
      <c r="H9" s="49" t="s">
        <v>4</v>
      </c>
      <c r="I9" s="50"/>
      <c r="J9" s="51"/>
      <c r="K9" s="52" t="s">
        <v>28</v>
      </c>
      <c r="L9" s="53"/>
      <c r="M9" s="54"/>
      <c r="N9" s="44" t="s">
        <v>5</v>
      </c>
      <c r="O9" s="46" t="s">
        <v>6</v>
      </c>
      <c r="P9" s="46" t="s">
        <v>7</v>
      </c>
    </row>
    <row r="10" spans="1:19" s="21" customFormat="1" ht="33.75" customHeight="1">
      <c r="A10" s="48"/>
      <c r="B10" s="23" t="s">
        <v>8</v>
      </c>
      <c r="C10" s="23" t="s">
        <v>9</v>
      </c>
      <c r="D10" s="23" t="s">
        <v>10</v>
      </c>
      <c r="E10" s="23" t="s">
        <v>8</v>
      </c>
      <c r="F10" s="23" t="s">
        <v>9</v>
      </c>
      <c r="G10" s="23" t="s">
        <v>10</v>
      </c>
      <c r="H10" s="23" t="s">
        <v>8</v>
      </c>
      <c r="I10" s="23" t="s">
        <v>9</v>
      </c>
      <c r="J10" s="23" t="s">
        <v>10</v>
      </c>
      <c r="K10" s="23" t="s">
        <v>11</v>
      </c>
      <c r="L10" s="23" t="s">
        <v>12</v>
      </c>
      <c r="M10" s="23" t="s">
        <v>13</v>
      </c>
      <c r="N10" s="45"/>
      <c r="O10" s="46"/>
      <c r="P10" s="46"/>
    </row>
    <row r="11" spans="1:19" s="6" customFormat="1" ht="37.5" customHeight="1">
      <c r="A11" s="22">
        <f>N5</f>
        <v>45536</v>
      </c>
      <c r="B11" s="7">
        <f>E6/2</f>
        <v>23950</v>
      </c>
      <c r="C11" s="7">
        <f>ROUND(B11*J6,0)</f>
        <v>12694</v>
      </c>
      <c r="D11" s="20">
        <f>SUM(B11:C11)</f>
        <v>36644</v>
      </c>
      <c r="E11" s="7">
        <f>E7/2</f>
        <v>23950</v>
      </c>
      <c r="F11" s="7">
        <f>ROUND(E11*J7,0)</f>
        <v>11975</v>
      </c>
      <c r="G11" s="20">
        <f>SUM(E11:F11)</f>
        <v>35925</v>
      </c>
      <c r="H11" s="56">
        <f t="shared" ref="H11:J11" si="0">B11-E11</f>
        <v>0</v>
      </c>
      <c r="I11" s="56">
        <f t="shared" si="0"/>
        <v>719</v>
      </c>
      <c r="J11" s="58">
        <f t="shared" si="0"/>
        <v>719</v>
      </c>
      <c r="K11" s="56">
        <f>J11</f>
        <v>719</v>
      </c>
      <c r="L11" s="56">
        <v>0</v>
      </c>
      <c r="M11" s="58">
        <f>K11-L11</f>
        <v>719</v>
      </c>
      <c r="N11" s="56">
        <v>0</v>
      </c>
      <c r="O11" s="58">
        <f>(SUM(M11,N11))</f>
        <v>719</v>
      </c>
      <c r="P11" s="55">
        <f>(J11-O11)</f>
        <v>0</v>
      </c>
      <c r="Q11" s="21"/>
      <c r="R11" s="21"/>
      <c r="S11" s="21"/>
    </row>
    <row r="12" spans="1:19" s="21" customFormat="1" ht="37.5" customHeight="1">
      <c r="A12" s="18" t="s">
        <v>14</v>
      </c>
      <c r="B12" s="19">
        <f t="shared" ref="B12:P12" si="1">SUM(B11:B11)</f>
        <v>23950</v>
      </c>
      <c r="C12" s="19">
        <f t="shared" si="1"/>
        <v>12694</v>
      </c>
      <c r="D12" s="20">
        <f t="shared" si="1"/>
        <v>36644</v>
      </c>
      <c r="E12" s="19">
        <f t="shared" si="1"/>
        <v>23950</v>
      </c>
      <c r="F12" s="19">
        <f t="shared" si="1"/>
        <v>11975</v>
      </c>
      <c r="G12" s="20">
        <f t="shared" si="1"/>
        <v>35925</v>
      </c>
      <c r="H12" s="31">
        <f t="shared" si="1"/>
        <v>0</v>
      </c>
      <c r="I12" s="57">
        <f t="shared" si="1"/>
        <v>719</v>
      </c>
      <c r="J12" s="58">
        <f t="shared" si="1"/>
        <v>719</v>
      </c>
      <c r="K12" s="57">
        <f t="shared" si="1"/>
        <v>719</v>
      </c>
      <c r="L12" s="57">
        <f t="shared" si="1"/>
        <v>0</v>
      </c>
      <c r="M12" s="58">
        <f t="shared" si="1"/>
        <v>719</v>
      </c>
      <c r="N12" s="58">
        <f t="shared" si="1"/>
        <v>0</v>
      </c>
      <c r="O12" s="58">
        <f t="shared" si="1"/>
        <v>719</v>
      </c>
      <c r="P12" s="59">
        <f t="shared" si="1"/>
        <v>0</v>
      </c>
    </row>
    <row r="13" spans="1:19" ht="26.25" customHeight="1"/>
    <row r="14" spans="1:19" ht="15.75">
      <c r="F14" s="39" t="s">
        <v>19</v>
      </c>
      <c r="G14" s="39"/>
      <c r="H14" s="33" t="str">
        <f>CONCATENATE("Rupees ", D326)</f>
        <v>Rupees Zero Only</v>
      </c>
      <c r="L14" s="32"/>
      <c r="M14" s="32"/>
      <c r="N14" s="32"/>
      <c r="O14" s="32"/>
      <c r="P14" s="32"/>
    </row>
    <row r="15" spans="1:19"/>
    <row r="16" spans="1:19"/>
    <row r="17" spans="13:16">
      <c r="M17" s="40" t="s">
        <v>20</v>
      </c>
      <c r="N17" s="40"/>
      <c r="O17" s="40"/>
      <c r="P17" s="40"/>
    </row>
    <row r="18" spans="13:16"/>
    <row r="19" spans="13:16"/>
    <row r="20" spans="13:16"/>
    <row r="21" spans="13:16"/>
    <row r="22" spans="13:16"/>
    <row r="23" spans="13:16"/>
    <row r="24" spans="13:16"/>
    <row r="25" spans="13:16"/>
    <row r="26" spans="13:16"/>
    <row r="27" spans="13:16"/>
    <row r="28" spans="13:16"/>
    <row r="29" spans="13:16"/>
    <row r="30" spans="13:16"/>
    <row r="31" spans="13:16"/>
    <row r="32" spans="13:16"/>
    <row r="33" spans="5:6"/>
    <row r="34" spans="5:6"/>
    <row r="35" spans="5:6">
      <c r="E35" s="61" t="s">
        <v>26</v>
      </c>
      <c r="F35" s="62"/>
    </row>
    <row r="36" spans="5:6"/>
    <row r="37" spans="5:6"/>
    <row r="38" spans="5:6"/>
    <row r="49" s="3" customFormat="1" hidden="1"/>
    <row r="50" s="3" customFormat="1" hidden="1"/>
    <row r="51" s="3" customFormat="1" hidden="1"/>
    <row r="52" s="3" customFormat="1" hidden="1"/>
    <row r="53" s="3" customFormat="1" hidden="1"/>
    <row r="54" s="3" customFormat="1" hidden="1"/>
    <row r="55" s="3" customFormat="1" hidden="1"/>
    <row r="56" s="3" customFormat="1" hidden="1"/>
    <row r="57" s="3" customFormat="1" hidden="1"/>
    <row r="58" s="3" customFormat="1" hidden="1"/>
    <row r="59" s="3" customFormat="1" hidden="1"/>
    <row r="60" s="3" customFormat="1" hidden="1"/>
    <row r="61" s="3" customFormat="1" hidden="1"/>
    <row r="62" s="3" customFormat="1" hidden="1"/>
    <row r="63" s="3" customFormat="1" hidden="1"/>
    <row r="64" s="3" customFormat="1" hidden="1"/>
    <row r="65" s="3" customFormat="1" hidden="1"/>
    <row r="66" s="3" customFormat="1" hidden="1"/>
    <row r="67" s="3" customFormat="1" hidden="1"/>
    <row r="68" s="3" customFormat="1" hidden="1"/>
    <row r="69" s="3" customFormat="1" hidden="1"/>
    <row r="70" s="3" customFormat="1" hidden="1"/>
    <row r="71" s="3" customFormat="1" hidden="1"/>
    <row r="72" s="3" customFormat="1" hidden="1"/>
    <row r="73" s="3" customFormat="1" hidden="1"/>
    <row r="74" s="3" customFormat="1" hidden="1"/>
    <row r="75" s="3" customFormat="1" hidden="1"/>
    <row r="76" s="3" customFormat="1" hidden="1"/>
    <row r="77" s="3" customFormat="1" hidden="1"/>
    <row r="78" s="3" customFormat="1" hidden="1"/>
    <row r="79" s="3" customFormat="1" hidden="1"/>
    <row r="80" s="3" customFormat="1" hidden="1"/>
    <row r="326" spans="2:15" s="1" customFormat="1" ht="15.75" hidden="1">
      <c r="C326" s="10" t="s">
        <v>27</v>
      </c>
      <c r="D326" s="37" t="str">
        <f>C342</f>
        <v>Zero Only</v>
      </c>
      <c r="E326" s="38"/>
      <c r="F326" s="38"/>
      <c r="G326" s="38"/>
      <c r="H326" s="11"/>
      <c r="I326" s="12"/>
      <c r="J326" s="12"/>
      <c r="K326" s="12"/>
      <c r="L326" s="12"/>
      <c r="M326" s="12"/>
    </row>
    <row r="327" spans="2:15" s="1" customFormat="1" ht="18.75" hidden="1">
      <c r="C327" s="13">
        <f>P12</f>
        <v>0</v>
      </c>
      <c r="D327" s="14"/>
      <c r="E327" s="15"/>
      <c r="F327" s="15" t="str">
        <f>IF(E332&lt;2,"",I327)</f>
        <v/>
      </c>
      <c r="G327" s="1" t="str">
        <f t="shared" ref="G327:G333" si="2">E332</f>
        <v/>
      </c>
      <c r="I327" s="15" t="str">
        <f>IF(G327=2,"Twenty ",IF(G327=3,"Thirty ",IF(G327=4,"Forty ",IF(G327=5,"Fifty ",IF(G327=6,"Sixty ",IF(G327=7,"Seventy ",IF(G327=8,"Eighty ",IF(G327=9,"Ninty ",""))))))))</f>
        <v/>
      </c>
      <c r="K327" s="15" t="str">
        <f>IF(E333=1,"Eleven lac ",IF(E333=2,"Twelve Lac ",IF(E333=3,"Therteen Lac ",IF(E333=4,"Fourteen Lac ",IF(E333=5,"Fifteen Lac ",IF(E333=6,"Sixteen Lac ",IF(E333=7,"Seventeen Lac ",IF(E333=8,"Eighteen Lac ",L327))))))))</f>
        <v xml:space="preserve">Ten Lac </v>
      </c>
      <c r="L327" s="1" t="str">
        <f>IF(E333=9,"Ninteen Lac ","Ten Lac ")</f>
        <v xml:space="preserve">Ten Lac </v>
      </c>
      <c r="M327" s="15"/>
    </row>
    <row r="328" spans="2:15" s="1" customFormat="1" ht="18.75" hidden="1">
      <c r="B328" s="16"/>
      <c r="C328" s="15">
        <f>D328*1</f>
        <v>0</v>
      </c>
      <c r="D328" s="15">
        <f>ROUND((C327-C329)*100,0)</f>
        <v>0</v>
      </c>
      <c r="E328" s="15"/>
      <c r="F328" s="15" t="str">
        <f>IF(E332=1,K327,I328)</f>
        <v/>
      </c>
      <c r="G328" s="1" t="str">
        <f t="shared" si="2"/>
        <v/>
      </c>
      <c r="I328" s="15" t="str">
        <f>IF(G328=1,"One Lac ",IF(G328=2,"Two Lac ",IF(G328=3,"Three Lac ",IF(G328=4,"Four Lac ",IF(G328=5,"Five Lac ",IF(G328=6,"Six Lac ",IF(G328=7,"Seven Lac ",IF(G328=8,"Eight Lac ",J328))))))))</f>
        <v/>
      </c>
      <c r="J328" s="1" t="str">
        <f>IF(G328=9,"Nine Lac ",IF(G328="","",IF(G327=0,"","Lac ")))</f>
        <v/>
      </c>
      <c r="K328" s="15"/>
      <c r="M328" s="15"/>
      <c r="N328" s="16"/>
      <c r="O328" s="16"/>
    </row>
    <row r="329" spans="2:15" s="1" customFormat="1" hidden="1">
      <c r="C329" s="14">
        <f>ROUNDDOWN(C327,0)</f>
        <v>0</v>
      </c>
      <c r="D329" s="15"/>
      <c r="E329" s="15"/>
      <c r="F329" s="15" t="str">
        <f>IF(E334&lt;2,"",I329)</f>
        <v/>
      </c>
      <c r="G329" s="1" t="str">
        <f t="shared" si="2"/>
        <v/>
      </c>
      <c r="I329" s="15" t="str">
        <f>IF(G329=2,"Twenty ",IF(G329=3,"Thirty ",IF(G329=4,"Forty ",IF(G329=5,"Fifty ",IF(G329=6,"Sixty ",IF(G329=7,"Seventy ",IF(G329=8,"Eighty ",IF(G329=9,"Ninty ",""))))))))</f>
        <v/>
      </c>
      <c r="K329" s="15" t="str">
        <f>IF(E335=1,"Eleven Thousand ",IF(E335=2,"Twelve Thousand ",IF(E335=3,"Therteen Thousand ",IF(E335=4,"Fourteen Thousand ",IF(E335=5,"Fifteen Thousand ",IF(E335=6,"Sixteen Thousand ",IF(E335=7,"Seventeen Thousand ",IF(E335=8,"Eighteen Thousand ",L329))))))))</f>
        <v xml:space="preserve">Ten Thousand </v>
      </c>
      <c r="L329" s="1" t="str">
        <f>IF(E335=9,"Ninteen Thousand ","Ten Thousand ")</f>
        <v xml:space="preserve">Ten Thousand </v>
      </c>
      <c r="M329" s="15"/>
    </row>
    <row r="330" spans="2:15" s="1" customFormat="1" hidden="1">
      <c r="C330" s="15" t="str">
        <f>RIGHT(C329,9)</f>
        <v>0</v>
      </c>
      <c r="D330" s="15" t="str">
        <f t="shared" ref="D330:D337" si="3">IF(C330=C331,"",LEFT(C330,1))</f>
        <v/>
      </c>
      <c r="E330" s="15"/>
      <c r="F330" s="15" t="str">
        <f>IF(E334=1,K329,I330)</f>
        <v/>
      </c>
      <c r="G330" s="1" t="str">
        <f t="shared" si="2"/>
        <v/>
      </c>
      <c r="I330" s="15" t="str">
        <f>IF(G330=1,"One Thousand ",IF(G330=2,"Two Thousand ",IF(G330=3,"Three Thousand ",IF(G330=4,"Four Thousand ",IF(G330=5,"Five Thousand ",IF(G330=6,"Six Thousand ",IF(G330=7,"Seven Thousand ",IF(G330=8,"Eight Thousand ",J330))))))))</f>
        <v/>
      </c>
      <c r="J330" s="1" t="str">
        <f>IF(G330=9,"Nine Thousand ",IF(G330="","",IF(G329=0,"","Thousand ")))</f>
        <v/>
      </c>
      <c r="K330" s="15"/>
      <c r="M330" s="15"/>
    </row>
    <row r="331" spans="2:15" s="1" customFormat="1" hidden="1">
      <c r="C331" s="15" t="str">
        <f>RIGHT(C329,8)</f>
        <v>0</v>
      </c>
      <c r="D331" s="15" t="str">
        <f t="shared" si="3"/>
        <v/>
      </c>
      <c r="E331" s="15"/>
      <c r="F331" s="15" t="str">
        <f>I331</f>
        <v/>
      </c>
      <c r="G331" s="1" t="str">
        <f t="shared" si="2"/>
        <v/>
      </c>
      <c r="I331" s="15" t="str">
        <f>IF(G331=1,"One Hundred ",IF(G331=2,"Two Hundred ",IF(G331=3,"Three Hundred ",IF(G331=4,"Four Hundred ",IF(G331=5,"Five Hundred ",IF(G331=6,"Six Hundred ",IF(G331=7,"Seven Hundred ",IF(G331=8,"Eight Hundred ",J331))))))))</f>
        <v/>
      </c>
      <c r="J331" s="1" t="str">
        <f>IF(G331=9,"Nine Hundred ","")</f>
        <v/>
      </c>
      <c r="K331" s="15"/>
      <c r="M331" s="15"/>
    </row>
    <row r="332" spans="2:15" s="1" customFormat="1" hidden="1">
      <c r="C332" s="15" t="str">
        <f>RIGHT(C329,7)</f>
        <v>0</v>
      </c>
      <c r="D332" s="15" t="str">
        <f t="shared" si="3"/>
        <v/>
      </c>
      <c r="E332" s="15" t="str">
        <f t="shared" ref="E332:E338" si="4">IF(D332="","",D332*1)</f>
        <v/>
      </c>
      <c r="F332" s="15" t="str">
        <f>IF(E337&lt;2,"",I332)</f>
        <v/>
      </c>
      <c r="G332" s="1" t="str">
        <f t="shared" si="2"/>
        <v/>
      </c>
      <c r="I332" s="15" t="str">
        <f>IF(G332=2,"Twenty ",IF(G332=3,"Thirty ",IF(G332=4,"Forty ",IF(G332=5,"Fifty ",IF(G332=6,"Sixty ",IF(G332=7,"Seventy ",IF(G332=8,"Eighty ",IF(G332=9,"Ninty ",""))))))))</f>
        <v/>
      </c>
      <c r="K332" s="15" t="str">
        <f>IF(E338=1,"Eleven ",IF(E338=2,"Twelve ",IF(E338=3,"Therteen ",IF(E338=4,"Fourteen ",IF(E338=5,"Fifteen ",IF(E338=6,"Sixteen ",IF(E338=7,"Seventeen ",IF(E338=8,"Eighteen ",L332))))))))</f>
        <v xml:space="preserve">Ten </v>
      </c>
      <c r="L332" s="1" t="str">
        <f>IF(E338=9,"Ninteen ","Ten ")</f>
        <v xml:space="preserve">Ten </v>
      </c>
      <c r="M332" s="15"/>
    </row>
    <row r="333" spans="2:15" s="1" customFormat="1" hidden="1">
      <c r="C333" s="15" t="str">
        <f>RIGHT(C329,6)</f>
        <v>0</v>
      </c>
      <c r="D333" s="15" t="str">
        <f t="shared" si="3"/>
        <v/>
      </c>
      <c r="E333" s="15" t="str">
        <f t="shared" si="4"/>
        <v/>
      </c>
      <c r="F333" s="15" t="str">
        <f>IF(E337=1,K332,I333)</f>
        <v/>
      </c>
      <c r="G333" s="1">
        <f t="shared" si="2"/>
        <v>0</v>
      </c>
      <c r="I333" s="15" t="str">
        <f>IF(G333=1,"One ",IF(G333=2,"Two ",IF(G333=3,"Three ",IF(G333=4,"Four ",IF(G333=5,"Five ",IF(G333=6,"Six ",IF(G333=7,"Seven ",IF(G333=8,"Eight ",J333))))))))</f>
        <v/>
      </c>
      <c r="J333" s="1" t="str">
        <f>IF(G333=9,"Nine ",IF(G333=0,"",""))</f>
        <v/>
      </c>
      <c r="K333" s="15"/>
      <c r="M333" s="15"/>
    </row>
    <row r="334" spans="2:15" s="1" customFormat="1" hidden="1">
      <c r="C334" s="15" t="str">
        <f>RIGHT(C329,5)</f>
        <v>0</v>
      </c>
      <c r="D334" s="15" t="str">
        <f t="shared" si="3"/>
        <v/>
      </c>
      <c r="E334" s="15" t="str">
        <f t="shared" si="4"/>
        <v/>
      </c>
      <c r="F334" s="15"/>
      <c r="K334" s="15"/>
      <c r="M334" s="15"/>
    </row>
    <row r="335" spans="2:15" s="1" customFormat="1" hidden="1">
      <c r="C335" s="15" t="str">
        <f>RIGHT(C329,4)</f>
        <v>0</v>
      </c>
      <c r="D335" s="15" t="str">
        <f t="shared" si="3"/>
        <v/>
      </c>
      <c r="E335" s="15" t="str">
        <f t="shared" si="4"/>
        <v/>
      </c>
      <c r="F335" s="15" t="str">
        <f>IF(E340&lt;2,"",I335)</f>
        <v/>
      </c>
      <c r="G335" s="1" t="str">
        <f>E340</f>
        <v/>
      </c>
      <c r="I335" s="15" t="str">
        <f>IF(G335=9,"Nine ",IF(G335=2,"Twenty ",IF(G335=3,"Thirty ",IF(G335=4,"Forty ",IF(G335=5,"Fifty ",IF(G335=6,"Sixty ",IF(G335=7,"Seventy ",IF(G335=8,"Eighty ",""))))))))</f>
        <v/>
      </c>
      <c r="K335" s="15" t="str">
        <f>IF(E341=1,"Eleven ",IF(E341=2,"Twelve ",IF(E341=3,"Therteen ",IF(E341=4,"Fourteen ",IF(E341=5,"Fifteen ",IF(E341=6,"Sixteen ",IF(E341=7,"Seventeen ",IF(E341=8,"Eighteen ",L335))))))))</f>
        <v xml:space="preserve">Ten </v>
      </c>
      <c r="L335" s="1" t="str">
        <f>IF(E341=9,"Ninteen ","Ten ")</f>
        <v xml:space="preserve">Ten </v>
      </c>
      <c r="M335" s="15"/>
    </row>
    <row r="336" spans="2:15" s="1" customFormat="1" hidden="1">
      <c r="C336" s="15" t="str">
        <f>RIGHT(C329,3)</f>
        <v>0</v>
      </c>
      <c r="D336" s="15" t="str">
        <f t="shared" si="3"/>
        <v/>
      </c>
      <c r="E336" s="15" t="str">
        <f t="shared" si="4"/>
        <v/>
      </c>
      <c r="F336" s="15" t="str">
        <f>IF(E340&lt;2,K335,I336)</f>
        <v/>
      </c>
      <c r="G336" s="1">
        <f>E341</f>
        <v>0</v>
      </c>
      <c r="I336" s="15" t="str">
        <f>IF(G336=1,"One ",IF(G336=2,"Two ",IF(G336=3,"Three ",IF(G336=4,"Four ",IF(G336=5,"Five ",IF(G336=6,"Six ",IF(G336=7,"Seven ",IF(G336=8,"Eight ",J336))))))))</f>
        <v/>
      </c>
      <c r="J336" s="1" t="str">
        <f>IF(G336=9,"Nine ",IF(G336=0,"",""))</f>
        <v/>
      </c>
      <c r="M336" s="15"/>
    </row>
    <row r="337" spans="3:13" s="1" customFormat="1" hidden="1">
      <c r="C337" s="15" t="str">
        <f>RIGHT(C329,2)</f>
        <v>0</v>
      </c>
      <c r="D337" s="15" t="str">
        <f t="shared" si="3"/>
        <v/>
      </c>
      <c r="E337" s="15" t="str">
        <f t="shared" si="4"/>
        <v/>
      </c>
      <c r="M337" s="15"/>
    </row>
    <row r="338" spans="3:13" s="1" customFormat="1" hidden="1">
      <c r="C338" s="15" t="str">
        <f>RIGHT(C329,1)</f>
        <v>0</v>
      </c>
      <c r="D338" s="15" t="str">
        <f>IF(C338=D339,"",LEFT(C338,1))</f>
        <v>0</v>
      </c>
      <c r="E338" s="15">
        <f t="shared" si="4"/>
        <v>0</v>
      </c>
      <c r="F338" s="1" t="str">
        <f>IF(C327&lt;1,"Zero ","")</f>
        <v xml:space="preserve">Zero </v>
      </c>
      <c r="M338" s="15"/>
    </row>
    <row r="339" spans="3:13" s="1" customFormat="1" hidden="1">
      <c r="C339" s="15"/>
      <c r="D339" s="15"/>
      <c r="E339" s="15"/>
      <c r="F339" s="1" t="str">
        <f>IF(C328&gt;=1,"and ","")</f>
        <v/>
      </c>
      <c r="M339" s="15"/>
    </row>
    <row r="340" spans="3:13" s="1" customFormat="1" hidden="1">
      <c r="C340" s="15" t="str">
        <f>RIGHT(C328,2)</f>
        <v>0</v>
      </c>
      <c r="D340" s="15" t="str">
        <f>IF(C340=C341,"",LEFT(C340,1))</f>
        <v/>
      </c>
      <c r="E340" s="15" t="str">
        <f>IF(D340="","",D340*1)</f>
        <v/>
      </c>
      <c r="F340" s="1" t="str">
        <f>IF(C328&gt;=1,"Paisa Only","Only")</f>
        <v>Only</v>
      </c>
      <c r="M340" s="15"/>
    </row>
    <row r="341" spans="3:13" s="1" customFormat="1" hidden="1">
      <c r="C341" s="15" t="str">
        <f>RIGHT(C328,1)</f>
        <v>0</v>
      </c>
      <c r="D341" s="15" t="str">
        <f>IF(C341=G342,"",LEFT(C341,1))</f>
        <v>0</v>
      </c>
      <c r="E341" s="15">
        <f>IF(D341="","",D341*1)</f>
        <v>0</v>
      </c>
      <c r="M341" s="15"/>
    </row>
    <row r="342" spans="3:13" s="1" customFormat="1" hidden="1">
      <c r="C342" s="17" t="str">
        <f>F338&amp;F327&amp;F328&amp;F329&amp;F330&amp;F331&amp;F332&amp;F333&amp;F339&amp;F335&amp;F336&amp;F340</f>
        <v>Zero Only</v>
      </c>
      <c r="D342" s="15"/>
      <c r="E342" s="15"/>
      <c r="F342" s="15"/>
      <c r="G342" s="15"/>
      <c r="H342" s="15"/>
      <c r="I342" s="15"/>
      <c r="J342" s="15"/>
      <c r="K342" s="15"/>
      <c r="M342" s="15"/>
    </row>
  </sheetData>
  <sheetProtection algorithmName="SHA-512" hashValue="675KxUuJOHAXmD0mI6VDX1QyTVgh+6dkGzTy53JABizGEY+FmyTrbSdHiQVyCazjKytRYUC6EySIO6jxKpDWzQ==" saltValue="F4imBk9j8wzgJQgTd1IgBw==" spinCount="100000" sheet="1" objects="1" scenarios="1"/>
  <mergeCells count="20">
    <mergeCell ref="B1:P1"/>
    <mergeCell ref="J5:K5"/>
    <mergeCell ref="M17:P17"/>
    <mergeCell ref="A3:P3"/>
    <mergeCell ref="C5:D5"/>
    <mergeCell ref="C6:D6"/>
    <mergeCell ref="C7:D7"/>
    <mergeCell ref="N9:N10"/>
    <mergeCell ref="O9:O10"/>
    <mergeCell ref="P9:P10"/>
    <mergeCell ref="A9:A10"/>
    <mergeCell ref="B9:D9"/>
    <mergeCell ref="E9:G9"/>
    <mergeCell ref="H9:J9"/>
    <mergeCell ref="K9:M9"/>
    <mergeCell ref="H6:I6"/>
    <mergeCell ref="H7:I7"/>
    <mergeCell ref="E5:H5"/>
    <mergeCell ref="D326:G326"/>
    <mergeCell ref="F14:G14"/>
  </mergeCells>
  <printOptions horizontalCentered="1"/>
  <pageMargins left="0.55118110236220474" right="0.39370078740157483" top="0.47244094488188981" bottom="0.74803149606299213" header="0.31496062992125984" footer="0.31496062992125984"/>
  <pageSetup paperSize="9" scale="71" fitToHeight="0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Surrender Arraer</vt:lpstr>
      <vt:lpstr>'Surrender Arraer'!Print_Area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KURMI</dc:creator>
  <cp:lastModifiedBy>CP KURMI</cp:lastModifiedBy>
  <cp:lastPrinted>2025-01-02T12:31:59Z</cp:lastPrinted>
  <dcterms:created xsi:type="dcterms:W3CDTF">2021-06-07T12:27:29Z</dcterms:created>
  <dcterms:modified xsi:type="dcterms:W3CDTF">2025-01-02T12:37:43Z</dcterms:modified>
</cp:coreProperties>
</file>